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é Carrazzoni\1 - Junqueira Freitas Carrazzoni Negócios Imobiliários\JFC Consórcios\"/>
    </mc:Choice>
  </mc:AlternateContent>
  <bookViews>
    <workbookView showSheetTabs="0" xWindow="0" yWindow="0" windowWidth="28800" windowHeight="12585"/>
  </bookViews>
  <sheets>
    <sheet name="Calculadora" sheetId="1" r:id="rId1"/>
    <sheet name="Cálculos" sheetId="2" r:id="rId2"/>
  </sheets>
  <definedNames>
    <definedName name="_xlnm.Print_Area" localSheetId="0">Calculadora!$C$2:$J$27</definedName>
    <definedName name="_xlnm.Print_Area" localSheetId="1">Cálculos!$B$3:$L$73</definedName>
  </definedNames>
  <calcPr calcId="152511"/>
</workbook>
</file>

<file path=xl/calcChain.xml><?xml version="1.0" encoding="utf-8"?>
<calcChain xmlns="http://schemas.openxmlformats.org/spreadsheetml/2006/main">
  <c r="H16" i="1" l="1"/>
  <c r="H7" i="2" l="1"/>
  <c r="C22" i="2" l="1"/>
  <c r="D22" i="2" s="1"/>
  <c r="E22" i="2" s="1"/>
  <c r="C6" i="2"/>
  <c r="D6" i="2" s="1"/>
  <c r="E6" i="2" s="1"/>
  <c r="K7" i="2"/>
  <c r="C5" i="2" l="1"/>
  <c r="C21" i="2"/>
  <c r="C31" i="2" s="1"/>
  <c r="H11" i="2"/>
  <c r="L10" i="2"/>
  <c r="K12" i="2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L73" i="2" s="1"/>
  <c r="K11" i="2"/>
  <c r="L11" i="2" s="1"/>
  <c r="J11" i="2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C15" i="2"/>
  <c r="C28" i="2" l="1"/>
  <c r="C30" i="2" s="1"/>
  <c r="C23" i="2"/>
  <c r="E24" i="2" s="1"/>
  <c r="D21" i="2"/>
  <c r="E21" i="2" s="1"/>
  <c r="C29" i="2"/>
  <c r="D31" i="2"/>
  <c r="L27" i="2"/>
  <c r="L12" i="2"/>
  <c r="L26" i="2"/>
  <c r="L50" i="2"/>
  <c r="L28" i="2"/>
  <c r="L60" i="2"/>
  <c r="L17" i="2"/>
  <c r="L49" i="2"/>
  <c r="L65" i="2"/>
  <c r="D29" i="2"/>
  <c r="L38" i="2"/>
  <c r="L15" i="2"/>
  <c r="L31" i="2"/>
  <c r="L47" i="2"/>
  <c r="L63" i="2"/>
  <c r="L22" i="2"/>
  <c r="L58" i="2"/>
  <c r="L16" i="2"/>
  <c r="L32" i="2"/>
  <c r="L48" i="2"/>
  <c r="L64" i="2"/>
  <c r="L30" i="2"/>
  <c r="L21" i="2"/>
  <c r="L37" i="2"/>
  <c r="L53" i="2"/>
  <c r="L69" i="2"/>
  <c r="L70" i="2"/>
  <c r="L43" i="2"/>
  <c r="L59" i="2"/>
  <c r="L44" i="2"/>
  <c r="L18" i="2"/>
  <c r="L33" i="2"/>
  <c r="L54" i="2"/>
  <c r="L19" i="2"/>
  <c r="L35" i="2"/>
  <c r="L51" i="2"/>
  <c r="L67" i="2"/>
  <c r="L34" i="2"/>
  <c r="L66" i="2"/>
  <c r="L20" i="2"/>
  <c r="L36" i="2"/>
  <c r="L52" i="2"/>
  <c r="L68" i="2"/>
  <c r="L46" i="2"/>
  <c r="L25" i="2"/>
  <c r="L41" i="2"/>
  <c r="L57" i="2"/>
  <c r="L14" i="2"/>
  <c r="L62" i="2"/>
  <c r="L23" i="2"/>
  <c r="L39" i="2"/>
  <c r="L55" i="2"/>
  <c r="L71" i="2"/>
  <c r="L42" i="2"/>
  <c r="L24" i="2"/>
  <c r="L40" i="2"/>
  <c r="L56" i="2"/>
  <c r="L72" i="2"/>
  <c r="L13" i="2"/>
  <c r="L29" i="2"/>
  <c r="L45" i="2"/>
  <c r="L61" i="2"/>
  <c r="C13" i="2"/>
  <c r="E8" i="2"/>
  <c r="C12" i="2"/>
  <c r="C14" i="2" s="1"/>
  <c r="D5" i="2"/>
  <c r="D28" i="2" l="1"/>
  <c r="D30" i="2" s="1"/>
  <c r="C32" i="2"/>
  <c r="E31" i="2"/>
  <c r="E29" i="2"/>
  <c r="E28" i="2"/>
  <c r="E30" i="2" s="1"/>
  <c r="D12" i="2"/>
  <c r="D14" i="2" s="1"/>
  <c r="D15" i="2"/>
  <c r="C16" i="2"/>
  <c r="E5" i="2"/>
  <c r="D13" i="2"/>
  <c r="E22" i="1" l="1"/>
  <c r="F22" i="1"/>
  <c r="D32" i="2"/>
  <c r="E32" i="2"/>
  <c r="D16" i="2"/>
  <c r="G22" i="1" s="1"/>
  <c r="E13" i="2"/>
  <c r="E15" i="2"/>
  <c r="E12" i="2"/>
  <c r="E14" i="2" s="1"/>
  <c r="E16" i="2" l="1"/>
  <c r="H22" i="1" s="1"/>
</calcChain>
</file>

<file path=xl/sharedStrings.xml><?xml version="1.0" encoding="utf-8"?>
<sst xmlns="http://schemas.openxmlformats.org/spreadsheetml/2006/main" count="47" uniqueCount="29">
  <si>
    <t>TIPO DO BEM</t>
  </si>
  <si>
    <t>Nº DE PARCELAS</t>
  </si>
  <si>
    <t>VALOR DO BEM</t>
  </si>
  <si>
    <t>AUTOMÓVEL</t>
  </si>
  <si>
    <t>13ª a 24ª parcela</t>
  </si>
  <si>
    <t>Demais parcelas</t>
  </si>
  <si>
    <t xml:space="preserve">* Valores aproximados de parcelas referentes a cotas de consórcio de grupos em formação sujeitos à disponibilidade de vagas. </t>
  </si>
  <si>
    <t>** O seguro prestamista é opcional e cobrado à partir da 2ª parcela.</t>
  </si>
  <si>
    <t>Contratar Seguro?</t>
  </si>
  <si>
    <t>SIM</t>
  </si>
  <si>
    <t>*** Para maiores informações entre em contato com um de nossos consultores de consórcios através do e-mail: contato@jfcconsorcios.com.br; ou (16) 3877-7030</t>
  </si>
  <si>
    <t>Automóvel</t>
  </si>
  <si>
    <t>Valor</t>
  </si>
  <si>
    <t>Parcelas</t>
  </si>
  <si>
    <t>Parcela Principal</t>
  </si>
  <si>
    <t>Taxa Administração</t>
  </si>
  <si>
    <t>Antecipação</t>
  </si>
  <si>
    <t>Fundo Reserva</t>
  </si>
  <si>
    <t>Seguro Prestamista</t>
  </si>
  <si>
    <t>Total Parcela</t>
  </si>
  <si>
    <t>NÃO</t>
  </si>
  <si>
    <t>Tipo:</t>
  </si>
  <si>
    <t>IMÓVEL</t>
  </si>
  <si>
    <t>Tick:</t>
  </si>
  <si>
    <t>Seguro:</t>
  </si>
  <si>
    <t>Imóvel</t>
  </si>
  <si>
    <t>Planilha de Cálculo dos Valores dos Consórcios</t>
  </si>
  <si>
    <t>2ª a 12ª parcela</t>
  </si>
  <si>
    <t>1ª parcela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</si>
</sst>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;[Red]\-&quot;R$&quot;\ #,##0.00"/>
    <numFmt numFmtId="165" formatCode="0.00000%"/>
    <numFmt numFmtId="166" formatCode="#,##0.00_ ;[Red]\-#,##0.00\ "/>
    <numFmt numFmtId="167" formatCode="_-* #,##0_-;\-* #,##0_-;_-* &quot;-&quot;??_-;_-@_-"/>
    <numFmt numFmtId="168" formatCode="&quot;R$&quot;\ \ #,##0.00;\-&quot;R$&quot;#,##0.0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666666"/>
      <name val="Trebuchet MS"/>
      <family val="2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45">
    <xf numFmtId="0" fontId="0" fillId="0" borderId="0" xfId="0"/>
    <xf numFmtId="0" fontId="0" fillId="3" borderId="0" xfId="0" applyFill="1"/>
    <xf numFmtId="0" fontId="0" fillId="2" borderId="0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3" borderId="0" xfId="3" applyFill="1" applyAlignment="1">
      <alignment vertical="center" wrapText="1"/>
    </xf>
    <xf numFmtId="43" fontId="0" fillId="0" borderId="0" xfId="4" applyFont="1"/>
    <xf numFmtId="0" fontId="8" fillId="0" borderId="0" xfId="0" applyFont="1"/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13" xfId="0" applyBorder="1"/>
    <xf numFmtId="43" fontId="0" fillId="0" borderId="13" xfId="4" applyFont="1" applyBorder="1"/>
    <xf numFmtId="10" fontId="9" fillId="0" borderId="13" xfId="4" applyNumberFormat="1" applyFont="1" applyBorder="1"/>
    <xf numFmtId="10" fontId="0" fillId="0" borderId="13" xfId="4" applyNumberFormat="1" applyFont="1" applyBorder="1"/>
    <xf numFmtId="165" fontId="9" fillId="0" borderId="13" xfId="4" applyNumberFormat="1" applyFont="1" applyBorder="1"/>
    <xf numFmtId="0" fontId="8" fillId="0" borderId="13" xfId="0" applyFont="1" applyBorder="1"/>
    <xf numFmtId="43" fontId="8" fillId="0" borderId="13" xfId="4" applyFont="1" applyBorder="1"/>
    <xf numFmtId="167" fontId="0" fillId="0" borderId="13" xfId="4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0" fillId="0" borderId="13" xfId="0" applyNumberFormat="1" applyBorder="1"/>
    <xf numFmtId="168" fontId="3" fillId="3" borderId="6" xfId="5" applyNumberFormat="1" applyFont="1" applyFill="1" applyBorder="1" applyAlignment="1">
      <alignment horizontal="center" vertical="center"/>
    </xf>
    <xf numFmtId="168" fontId="3" fillId="3" borderId="12" xfId="5" applyNumberFormat="1" applyFont="1" applyFill="1" applyBorder="1" applyAlignment="1">
      <alignment horizontal="center" vertical="center"/>
    </xf>
    <xf numFmtId="168" fontId="3" fillId="3" borderId="8" xfId="5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 applyProtection="1">
      <alignment horizontal="center" vertical="center"/>
      <protection locked="0"/>
    </xf>
    <xf numFmtId="164" fontId="3" fillId="4" borderId="0" xfId="0" applyNumberFormat="1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</cellXfs>
  <cellStyles count="6">
    <cellStyle name="Hiperlink" xfId="3" builtinId="8"/>
    <cellStyle name="Moeda" xfId="5" builtinId="4"/>
    <cellStyle name="Normal" xfId="0" builtinId="0"/>
    <cellStyle name="Normal 2 2" xfId="1"/>
    <cellStyle name="Porcentagem 2 2" xfId="2"/>
    <cellStyle name="Vírgula" xfId="4" builtinId="3"/>
  </cellStyles>
  <dxfs count="0"/>
  <tableStyles count="0" defaultTableStyle="TableStyleMedium2" defaultPivotStyle="PivotStyleLight16"/>
  <colors>
    <mruColors>
      <color rgb="FF0000FF"/>
      <color rgb="FFEAEAEA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jfcconsorcios.com.b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198407</xdr:colOff>
      <xdr:row>2</xdr:row>
      <xdr:rowOff>34506</xdr:rowOff>
    </xdr:from>
    <xdr:to>
      <xdr:col>8</xdr:col>
      <xdr:colOff>895350</xdr:colOff>
      <xdr:row>9</xdr:row>
      <xdr:rowOff>25879</xdr:rowOff>
    </xdr:to>
    <xdr:sp macro="" textlink="">
      <xdr:nvSpPr>
        <xdr:cNvPr id="13" name="Retângulo de cantos arredondados 12"/>
        <xdr:cNvSpPr/>
      </xdr:nvSpPr>
      <xdr:spPr>
        <a:xfrm>
          <a:off x="1004857" y="339306"/>
          <a:ext cx="7993093" cy="1248673"/>
        </a:xfrm>
        <a:prstGeom prst="round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endParaRPr lang="pt-BR" sz="28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250166</xdr:colOff>
      <xdr:row>2</xdr:row>
      <xdr:rowOff>129396</xdr:rowOff>
    </xdr:from>
    <xdr:to>
      <xdr:col>5</xdr:col>
      <xdr:colOff>166597</xdr:colOff>
      <xdr:row>7</xdr:row>
      <xdr:rowOff>16687</xdr:rowOff>
    </xdr:to>
    <xdr:pic>
      <xdr:nvPicPr>
        <xdr:cNvPr id="14" name="Imagem 13" descr="logo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268" y="508958"/>
          <a:ext cx="2596551" cy="7930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336431</xdr:colOff>
      <xdr:row>7</xdr:row>
      <xdr:rowOff>49260</xdr:rowOff>
    </xdr:from>
    <xdr:to>
      <xdr:col>5</xdr:col>
      <xdr:colOff>132091</xdr:colOff>
      <xdr:row>8</xdr:row>
      <xdr:rowOff>143647</xdr:rowOff>
    </xdr:to>
    <xdr:pic>
      <xdr:nvPicPr>
        <xdr:cNvPr id="21" name="Imagem 20" descr="Logo Caixa Consórcios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9033" y="1324470"/>
          <a:ext cx="2473530" cy="2744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1571625</xdr:colOff>
      <xdr:row>3</xdr:row>
      <xdr:rowOff>86264</xdr:rowOff>
    </xdr:from>
    <xdr:to>
      <xdr:col>8</xdr:col>
      <xdr:colOff>863601</xdr:colOff>
      <xdr:row>7</xdr:row>
      <xdr:rowOff>155275</xdr:rowOff>
    </xdr:to>
    <xdr:sp macro="" textlink="">
      <xdr:nvSpPr>
        <xdr:cNvPr id="22" name="CaixaDeTexto 21"/>
        <xdr:cNvSpPr txBox="1"/>
      </xdr:nvSpPr>
      <xdr:spPr>
        <a:xfrm>
          <a:off x="5691188" y="522827"/>
          <a:ext cx="4673601" cy="7675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400" b="1">
              <a:latin typeface="Franklin Gothic Medium" pitchFamily="34" charset="0"/>
            </a:rPr>
            <a:t>CALCULADORA DE CONSÓRCIOS</a:t>
          </a:r>
        </a:p>
      </xdr:txBody>
    </xdr:sp>
    <xdr:clientData/>
  </xdr:twoCellAnchor>
  <xdr:twoCellAnchor>
    <xdr:from>
      <xdr:col>6</xdr:col>
      <xdr:colOff>1746251</xdr:colOff>
      <xdr:row>10</xdr:row>
      <xdr:rowOff>142957</xdr:rowOff>
    </xdr:from>
    <xdr:to>
      <xdr:col>8</xdr:col>
      <xdr:colOff>38101</xdr:colOff>
      <xdr:row>12</xdr:row>
      <xdr:rowOff>31751</xdr:rowOff>
    </xdr:to>
    <xdr:sp macro="" textlink="">
      <xdr:nvSpPr>
        <xdr:cNvPr id="23" name="Retângulo de cantos arredondados 22"/>
        <xdr:cNvSpPr/>
      </xdr:nvSpPr>
      <xdr:spPr>
        <a:xfrm>
          <a:off x="7659689" y="1817770"/>
          <a:ext cx="1879600" cy="357106"/>
        </a:xfrm>
        <a:prstGeom prst="round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1746251</xdr:colOff>
      <xdr:row>12</xdr:row>
      <xdr:rowOff>136606</xdr:rowOff>
    </xdr:from>
    <xdr:to>
      <xdr:col>8</xdr:col>
      <xdr:colOff>38101</xdr:colOff>
      <xdr:row>14</xdr:row>
      <xdr:rowOff>31751</xdr:rowOff>
    </xdr:to>
    <xdr:sp macro="" textlink="">
      <xdr:nvSpPr>
        <xdr:cNvPr id="7" name="Retângulo de cantos arredondados 6"/>
        <xdr:cNvSpPr/>
      </xdr:nvSpPr>
      <xdr:spPr>
        <a:xfrm>
          <a:off x="7659689" y="2279731"/>
          <a:ext cx="1879600" cy="355520"/>
        </a:xfrm>
        <a:prstGeom prst="round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1746251</xdr:colOff>
      <xdr:row>14</xdr:row>
      <xdr:rowOff>131762</xdr:rowOff>
    </xdr:from>
    <xdr:to>
      <xdr:col>8</xdr:col>
      <xdr:colOff>38101</xdr:colOff>
      <xdr:row>16</xdr:row>
      <xdr:rowOff>33255</xdr:rowOff>
    </xdr:to>
    <xdr:sp macro="" textlink="">
      <xdr:nvSpPr>
        <xdr:cNvPr id="8" name="Retângulo de cantos arredondados 7"/>
        <xdr:cNvSpPr/>
      </xdr:nvSpPr>
      <xdr:spPr>
        <a:xfrm>
          <a:off x="7659689" y="2735262"/>
          <a:ext cx="1879600" cy="361868"/>
        </a:xfrm>
        <a:prstGeom prst="round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1746250</xdr:colOff>
      <xdr:row>16</xdr:row>
      <xdr:rowOff>131762</xdr:rowOff>
    </xdr:from>
    <xdr:to>
      <xdr:col>8</xdr:col>
      <xdr:colOff>38100</xdr:colOff>
      <xdr:row>18</xdr:row>
      <xdr:rowOff>33255</xdr:rowOff>
    </xdr:to>
    <xdr:sp macro="" textlink="">
      <xdr:nvSpPr>
        <xdr:cNvPr id="9" name="Retângulo de cantos arredondados 8"/>
        <xdr:cNvSpPr/>
      </xdr:nvSpPr>
      <xdr:spPr>
        <a:xfrm>
          <a:off x="7659688" y="3195637"/>
          <a:ext cx="1879600" cy="361868"/>
        </a:xfrm>
        <a:prstGeom prst="roundRect">
          <a:avLst/>
        </a:prstGeom>
        <a:noFill/>
        <a:ln w="38100">
          <a:solidFill>
            <a:srgbClr val="92D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P33"/>
  <sheetViews>
    <sheetView showGridLines="0" showRowColHeaders="0" tabSelected="1" zoomScale="80" zoomScaleNormal="80" workbookViewId="0">
      <selection activeCell="A2" sqref="A2"/>
    </sheetView>
  </sheetViews>
  <sheetFormatPr defaultColWidth="9" defaultRowHeight="15" x14ac:dyDescent="0.25"/>
  <cols>
    <col min="1" max="2" width="9" style="1"/>
    <col min="3" max="3" width="2.5703125" style="1" customWidth="1"/>
    <col min="4" max="4" width="12.85546875" style="1" customWidth="1"/>
    <col min="5" max="8" width="25.5703125" style="1" customWidth="1"/>
    <col min="9" max="9" width="15.42578125" style="1" customWidth="1"/>
    <col min="10" max="10" width="2.5703125" style="1" customWidth="1"/>
    <col min="11" max="16384" width="9" style="1"/>
  </cols>
  <sheetData>
    <row r="1" spans="3:16" ht="5.0999999999999996" customHeight="1" thickBot="1" x14ac:dyDescent="0.3"/>
    <row r="2" spans="3:16" ht="15.75" thickTop="1" x14ac:dyDescent="0.25">
      <c r="C2" s="3"/>
      <c r="D2" s="4"/>
      <c r="E2" s="4"/>
      <c r="F2" s="4"/>
      <c r="G2" s="4"/>
      <c r="H2" s="4"/>
      <c r="I2" s="4"/>
      <c r="J2" s="5"/>
    </row>
    <row r="3" spans="3:16" x14ac:dyDescent="0.25">
      <c r="C3" s="6"/>
      <c r="D3" s="2"/>
      <c r="E3" s="2"/>
      <c r="F3" s="2"/>
      <c r="G3" s="2"/>
      <c r="H3" s="2"/>
      <c r="I3" s="2"/>
      <c r="J3" s="7"/>
    </row>
    <row r="4" spans="3:16" ht="14.25" customHeight="1" x14ac:dyDescent="0.25">
      <c r="C4" s="6"/>
      <c r="D4" s="2"/>
      <c r="E4" s="2"/>
      <c r="F4" s="2"/>
      <c r="G4" s="2"/>
      <c r="H4" s="2"/>
      <c r="I4" s="2"/>
      <c r="J4" s="7"/>
    </row>
    <row r="5" spans="3:16" ht="14.25" customHeight="1" x14ac:dyDescent="0.25">
      <c r="C5" s="6"/>
      <c r="D5" s="2"/>
      <c r="E5" s="2"/>
      <c r="F5" s="2"/>
      <c r="G5" s="2"/>
      <c r="H5" s="2"/>
      <c r="I5" s="2"/>
      <c r="J5" s="7"/>
    </row>
    <row r="6" spans="3:16" ht="14.25" customHeight="1" x14ac:dyDescent="0.25">
      <c r="C6" s="6"/>
      <c r="D6" s="2"/>
      <c r="E6" s="2"/>
      <c r="F6" s="2"/>
      <c r="G6" s="2"/>
      <c r="H6" s="2"/>
      <c r="I6" s="2"/>
      <c r="J6" s="7"/>
    </row>
    <row r="7" spans="3:16" ht="14.25" customHeight="1" x14ac:dyDescent="0.25">
      <c r="C7" s="6"/>
      <c r="D7" s="2"/>
      <c r="E7" s="2"/>
      <c r="F7" s="2"/>
      <c r="G7" s="2"/>
      <c r="H7" s="2"/>
      <c r="I7" s="2"/>
      <c r="J7" s="7"/>
    </row>
    <row r="8" spans="3:16" ht="14.25" customHeight="1" x14ac:dyDescent="0.25">
      <c r="C8" s="6"/>
      <c r="D8" s="2"/>
      <c r="E8" s="2"/>
      <c r="F8" s="2"/>
      <c r="G8" s="2"/>
      <c r="H8" s="2"/>
      <c r="I8" s="2"/>
      <c r="J8" s="7"/>
    </row>
    <row r="9" spans="3:16" x14ac:dyDescent="0.25">
      <c r="C9" s="6"/>
      <c r="D9" s="2"/>
      <c r="E9" s="2"/>
      <c r="F9" s="2"/>
      <c r="G9" s="2"/>
      <c r="H9" s="2"/>
      <c r="I9" s="2"/>
      <c r="J9" s="7"/>
    </row>
    <row r="10" spans="3:16" x14ac:dyDescent="0.25">
      <c r="C10" s="6"/>
      <c r="D10" s="2"/>
      <c r="E10" s="2"/>
      <c r="F10" s="2"/>
      <c r="G10" s="2"/>
      <c r="H10" s="2"/>
      <c r="I10" s="2"/>
      <c r="J10" s="7"/>
    </row>
    <row r="11" spans="3:16" x14ac:dyDescent="0.25">
      <c r="C11" s="6"/>
      <c r="D11" s="2"/>
      <c r="E11" s="2"/>
      <c r="F11" s="2"/>
      <c r="G11" s="2"/>
      <c r="H11" s="2"/>
      <c r="I11" s="2"/>
      <c r="J11" s="7"/>
    </row>
    <row r="12" spans="3:16" ht="22.5" customHeight="1" x14ac:dyDescent="0.25">
      <c r="C12" s="6"/>
      <c r="D12" s="2"/>
      <c r="E12" s="2"/>
      <c r="F12" s="2"/>
      <c r="G12" s="13" t="s">
        <v>0</v>
      </c>
      <c r="H12" s="40" t="s">
        <v>22</v>
      </c>
      <c r="I12" s="2"/>
      <c r="J12" s="7"/>
    </row>
    <row r="13" spans="3:16" ht="14.25" customHeight="1" x14ac:dyDescent="0.25">
      <c r="C13" s="6"/>
      <c r="D13" s="2"/>
      <c r="E13" s="2"/>
      <c r="F13" s="2"/>
      <c r="G13" s="2"/>
      <c r="H13" s="2"/>
      <c r="I13" s="2"/>
      <c r="J13" s="7"/>
    </row>
    <row r="14" spans="3:16" s="15" customFormat="1" ht="22.5" customHeight="1" x14ac:dyDescent="0.25">
      <c r="C14" s="11"/>
      <c r="D14" s="12"/>
      <c r="E14" s="12"/>
      <c r="F14" s="12"/>
      <c r="G14" s="13" t="s">
        <v>2</v>
      </c>
      <c r="H14" s="41">
        <v>25000</v>
      </c>
      <c r="I14" s="12"/>
      <c r="J14" s="14"/>
    </row>
    <row r="15" spans="3:16" ht="14.1" customHeight="1" x14ac:dyDescent="0.25">
      <c r="C15" s="6"/>
      <c r="D15" s="2"/>
      <c r="E15" s="2"/>
      <c r="F15" s="2"/>
      <c r="G15" s="2"/>
      <c r="H15" s="2"/>
      <c r="I15" s="2"/>
      <c r="J15" s="7"/>
      <c r="P15"/>
    </row>
    <row r="16" spans="3:16" ht="22.5" customHeight="1" x14ac:dyDescent="0.25">
      <c r="C16" s="6"/>
      <c r="D16" s="2"/>
      <c r="E16" s="2"/>
      <c r="F16" s="2"/>
      <c r="G16" s="13" t="s">
        <v>1</v>
      </c>
      <c r="H16" s="42">
        <f>IF(H12="AUTOMÓVEL",80,IF(H12="IMÓVEL",200,0))</f>
        <v>200</v>
      </c>
      <c r="I16" s="2"/>
      <c r="J16" s="7"/>
    </row>
    <row r="17" spans="3:10" ht="14.1" customHeight="1" x14ac:dyDescent="0.25">
      <c r="C17" s="6"/>
      <c r="D17" s="2"/>
      <c r="E17" s="2"/>
      <c r="F17" s="2"/>
      <c r="G17" s="2"/>
      <c r="H17" s="2"/>
      <c r="I17" s="2"/>
      <c r="J17" s="7"/>
    </row>
    <row r="18" spans="3:10" ht="22.5" customHeight="1" x14ac:dyDescent="0.25">
      <c r="C18" s="6"/>
      <c r="D18" s="2"/>
      <c r="E18" s="2"/>
      <c r="F18" s="2"/>
      <c r="G18" s="13" t="s">
        <v>8</v>
      </c>
      <c r="H18" s="40" t="s">
        <v>20</v>
      </c>
      <c r="I18" s="2"/>
      <c r="J18" s="7"/>
    </row>
    <row r="19" spans="3:10" x14ac:dyDescent="0.25">
      <c r="C19" s="6"/>
      <c r="D19" s="2"/>
      <c r="E19" s="2"/>
      <c r="F19" s="2"/>
      <c r="G19" s="2"/>
      <c r="H19" s="2"/>
      <c r="I19" s="2"/>
      <c r="J19" s="7"/>
    </row>
    <row r="20" spans="3:10" ht="15.75" thickBot="1" x14ac:dyDescent="0.3">
      <c r="C20" s="6"/>
      <c r="D20" s="2"/>
      <c r="E20" s="2"/>
      <c r="F20" s="2"/>
      <c r="G20" s="2"/>
      <c r="H20" s="2"/>
      <c r="I20" s="2"/>
      <c r="J20" s="7"/>
    </row>
    <row r="21" spans="3:10" s="19" customFormat="1" ht="22.7" customHeight="1" thickTop="1" thickBot="1" x14ac:dyDescent="0.3">
      <c r="C21" s="16"/>
      <c r="D21" s="17"/>
      <c r="E21" s="24" t="s">
        <v>28</v>
      </c>
      <c r="F21" s="24" t="s">
        <v>27</v>
      </c>
      <c r="G21" s="26" t="s">
        <v>4</v>
      </c>
      <c r="H21" s="25" t="s">
        <v>5</v>
      </c>
      <c r="I21" s="17"/>
      <c r="J21" s="18"/>
    </row>
    <row r="22" spans="3:10" ht="27.95" customHeight="1" thickTop="1" thickBot="1" x14ac:dyDescent="0.3">
      <c r="C22" s="6"/>
      <c r="D22" s="2"/>
      <c r="E22" s="37">
        <f>IF(H12="AUTOMÓVEL",Cálculos!C16-Cálculos!C15,IF(H12="IMÓVEL",Cálculos!C32-Cálculos!C31,0))</f>
        <v>235.41666666666669</v>
      </c>
      <c r="F22" s="37">
        <f>IF(H12="AUTOMÓVEL",Cálculos!C16,IF(H12="IMÓVEL",Cálculos!C32,0))</f>
        <v>235.41666666666669</v>
      </c>
      <c r="G22" s="38">
        <f>IF(H12="AUTOMÓVEL",Cálculos!D16,IF(H12="IMÓVEL",Cálculos!D32,0))</f>
        <v>172.91666666666666</v>
      </c>
      <c r="H22" s="39">
        <f>IF(H12="AUTOMÓVEL",Cálculos!E16,IF(H12="IMÓVEL",Cálculos!E32,0))</f>
        <v>149.71590909090909</v>
      </c>
      <c r="I22" s="2"/>
      <c r="J22" s="7"/>
    </row>
    <row r="23" spans="3:10" ht="15.75" thickTop="1" x14ac:dyDescent="0.25">
      <c r="C23" s="6"/>
      <c r="D23" s="2"/>
      <c r="E23" s="2"/>
      <c r="F23" s="2"/>
      <c r="G23" s="4"/>
      <c r="H23" s="2"/>
      <c r="I23" s="2"/>
      <c r="J23" s="7"/>
    </row>
    <row r="24" spans="3:10" x14ac:dyDescent="0.25">
      <c r="C24" s="6"/>
      <c r="D24" s="43" t="s">
        <v>6</v>
      </c>
      <c r="E24" s="43"/>
      <c r="F24" s="43"/>
      <c r="G24" s="43"/>
      <c r="H24" s="43"/>
      <c r="I24" s="43"/>
      <c r="J24" s="7"/>
    </row>
    <row r="25" spans="3:10" x14ac:dyDescent="0.25">
      <c r="C25" s="6"/>
      <c r="D25" s="43" t="s">
        <v>7</v>
      </c>
      <c r="E25" s="43"/>
      <c r="F25" s="43"/>
      <c r="G25" s="43"/>
      <c r="H25" s="43"/>
      <c r="I25" s="43"/>
      <c r="J25" s="7"/>
    </row>
    <row r="26" spans="3:10" x14ac:dyDescent="0.25">
      <c r="C26" s="6"/>
      <c r="D26" s="44" t="s">
        <v>10</v>
      </c>
      <c r="E26" s="44"/>
      <c r="F26" s="44"/>
      <c r="G26" s="44"/>
      <c r="H26" s="44"/>
      <c r="I26" s="44"/>
      <c r="J26" s="7"/>
    </row>
    <row r="27" spans="3:10" ht="15.75" thickBot="1" x14ac:dyDescent="0.3">
      <c r="C27" s="8"/>
      <c r="D27" s="9"/>
      <c r="E27" s="9"/>
      <c r="F27" s="9"/>
      <c r="G27" s="9"/>
      <c r="H27" s="9"/>
      <c r="I27" s="9"/>
      <c r="J27" s="10"/>
    </row>
    <row r="28" spans="3:10" ht="15.75" thickTop="1" x14ac:dyDescent="0.25"/>
    <row r="30" spans="3:10" ht="18" x14ac:dyDescent="0.25">
      <c r="E30" s="20"/>
      <c r="F30" s="20"/>
    </row>
    <row r="33" spans="5:6" x14ac:dyDescent="0.25">
      <c r="E33" s="21"/>
      <c r="F33" s="21"/>
    </row>
  </sheetData>
  <sheetProtection sheet="1" objects="1" scenarios="1"/>
  <mergeCells count="3">
    <mergeCell ref="D24:I24"/>
    <mergeCell ref="D25:I25"/>
    <mergeCell ref="D26:I26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  <customProperties>
    <customPr name="EpmWorksheetKeyString_GUID" r:id="rId2"/>
  </customProperties>
  <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errorTitle="Erro!" error="Valor desejável não disponível.">
          <x14:formula1>
            <xm:f>Cálculos!$L$10:$L$73</xm:f>
          </x14:formula1>
          <xm:sqref>H14</xm:sqref>
        </x14:dataValidation>
        <x14:dataValidation type="list" allowBlank="1" showInputMessage="1" showErrorMessage="1" errorTitle="Erro!" error="Tipo do bem não disponível.">
          <x14:formula1>
            <xm:f>Cálculos!$K$5:$K$6</xm:f>
          </x14:formula1>
          <xm:sqref>H12</xm:sqref>
        </x14:dataValidation>
        <x14:dataValidation type="list" allowBlank="1" showInputMessage="1" showErrorMessage="1" errorTitle="Erro!" error="Opção não disponível.">
          <x14:formula1>
            <xm:f>Cálculos!$H$5:$H$6</xm:f>
          </x14:formula1>
          <xm:sqref>H18</xm:sqref>
        </x14:dataValidation>
        <x14:dataValidation type="whole" allowBlank="1" showInputMessage="1" showErrorMessage="1" errorTitle="Erro!" error="Período desejado não disponível.">
          <x14:formula1>
            <xm:f>12</xm:f>
          </x14:formula1>
          <x14:formula2>
            <xm:f>Cálculos!H11</xm:f>
          </x14:formula2>
          <xm:sqref>H16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73"/>
  <sheetViews>
    <sheetView showGridLines="0" topLeftCell="A24" workbookViewId="0">
      <selection activeCell="C31" sqref="C31"/>
    </sheetView>
  </sheetViews>
  <sheetFormatPr defaultRowHeight="15" x14ac:dyDescent="0.25"/>
  <cols>
    <col min="2" max="2" width="18.42578125" bestFit="1" customWidth="1"/>
    <col min="3" max="5" width="11.5703125" bestFit="1" customWidth="1"/>
    <col min="10" max="10" width="10.5703125" bestFit="1" customWidth="1"/>
    <col min="11" max="11" width="11.5703125" bestFit="1" customWidth="1"/>
    <col min="12" max="12" width="10.5703125" bestFit="1" customWidth="1"/>
  </cols>
  <sheetData>
    <row r="1" spans="2:12" x14ac:dyDescent="0.25">
      <c r="B1" s="23" t="s">
        <v>26</v>
      </c>
    </row>
    <row r="3" spans="2:12" x14ac:dyDescent="0.25">
      <c r="B3" s="23" t="s">
        <v>11</v>
      </c>
    </row>
    <row r="5" spans="2:12" x14ac:dyDescent="0.25">
      <c r="B5" s="27" t="s">
        <v>12</v>
      </c>
      <c r="C5" s="28">
        <f>IF(K7="AUTOMÓVEL",Calculadora!H14,0)</f>
        <v>0</v>
      </c>
      <c r="D5" s="28">
        <f>C5</f>
        <v>0</v>
      </c>
      <c r="E5" s="28">
        <f>D5</f>
        <v>0</v>
      </c>
      <c r="G5" s="27" t="s">
        <v>24</v>
      </c>
      <c r="H5" s="35" t="s">
        <v>9</v>
      </c>
      <c r="J5" s="27" t="s">
        <v>21</v>
      </c>
      <c r="K5" s="27" t="s">
        <v>3</v>
      </c>
    </row>
    <row r="6" spans="2:12" x14ac:dyDescent="0.25">
      <c r="B6" s="27" t="s">
        <v>13</v>
      </c>
      <c r="C6" s="28">
        <f>Calculadora!H16</f>
        <v>200</v>
      </c>
      <c r="D6" s="28">
        <f>C6</f>
        <v>200</v>
      </c>
      <c r="E6" s="28">
        <f>D6</f>
        <v>200</v>
      </c>
      <c r="G6" s="27"/>
      <c r="H6" s="35" t="s">
        <v>20</v>
      </c>
      <c r="J6" s="27"/>
      <c r="K6" s="27" t="s">
        <v>22</v>
      </c>
    </row>
    <row r="7" spans="2:12" x14ac:dyDescent="0.25">
      <c r="B7" s="27" t="s">
        <v>15</v>
      </c>
      <c r="C7" s="29">
        <v>0.17</v>
      </c>
      <c r="D7" s="28"/>
      <c r="E7" s="28"/>
      <c r="G7" s="27" t="s">
        <v>23</v>
      </c>
      <c r="H7" s="35" t="str">
        <f>Calculadora!H18</f>
        <v>NÃO</v>
      </c>
      <c r="J7" s="27" t="s">
        <v>23</v>
      </c>
      <c r="K7" s="27" t="str">
        <f>Calculadora!H12</f>
        <v>IMÓVEL</v>
      </c>
    </row>
    <row r="8" spans="2:12" x14ac:dyDescent="0.25">
      <c r="B8" s="27" t="s">
        <v>16</v>
      </c>
      <c r="C8" s="29">
        <v>0.05</v>
      </c>
      <c r="D8" s="29">
        <v>0.02</v>
      </c>
      <c r="E8" s="30">
        <f>C7-(C8+D8)</f>
        <v>0.1</v>
      </c>
    </row>
    <row r="9" spans="2:12" x14ac:dyDescent="0.25">
      <c r="B9" s="27" t="s">
        <v>17</v>
      </c>
      <c r="C9" s="29">
        <v>0.03</v>
      </c>
      <c r="D9" s="28"/>
      <c r="E9" s="28"/>
    </row>
    <row r="10" spans="2:12" x14ac:dyDescent="0.25">
      <c r="B10" s="27" t="s">
        <v>18</v>
      </c>
      <c r="C10" s="31">
        <v>3.8630000000000001E-4</v>
      </c>
      <c r="D10" s="28"/>
      <c r="E10" s="28"/>
      <c r="J10" s="36">
        <v>25000</v>
      </c>
      <c r="K10" s="36">
        <v>70000</v>
      </c>
      <c r="L10" s="36">
        <f>IF(IF($K$7="AUTOMÓVEL",J10,K10)&gt;0,IF($K$7="AUTOMÓVEL",J10,K10),"")</f>
        <v>70000</v>
      </c>
    </row>
    <row r="11" spans="2:12" x14ac:dyDescent="0.25">
      <c r="C11" s="22"/>
      <c r="D11" s="22"/>
      <c r="G11" s="27" t="s">
        <v>13</v>
      </c>
      <c r="H11" s="34">
        <f>IF(K7="AUTOMÓVEL",80,200)</f>
        <v>200</v>
      </c>
      <c r="J11" s="36">
        <f>J10+5000</f>
        <v>30000</v>
      </c>
      <c r="K11" s="36">
        <f>K10+10000</f>
        <v>80000</v>
      </c>
      <c r="L11" s="36">
        <f t="shared" ref="L11:L73" si="0">IF(IF($K$7="AUTOMÓVEL",J11,K11)&gt;0,IF($K$7="AUTOMÓVEL",J11,K11),"")</f>
        <v>80000</v>
      </c>
    </row>
    <row r="12" spans="2:12" x14ac:dyDescent="0.25">
      <c r="B12" s="27" t="s">
        <v>14</v>
      </c>
      <c r="C12" s="28">
        <f>C5/C6</f>
        <v>0</v>
      </c>
      <c r="D12" s="28">
        <f>D5/D6</f>
        <v>0</v>
      </c>
      <c r="E12" s="28">
        <f>E5/E6</f>
        <v>0</v>
      </c>
      <c r="J12" s="36">
        <f t="shared" ref="J12:J33" si="1">J11+5000</f>
        <v>35000</v>
      </c>
      <c r="K12" s="36">
        <f t="shared" ref="K12:K33" si="2">K11+10000</f>
        <v>90000</v>
      </c>
      <c r="L12" s="36">
        <f t="shared" si="0"/>
        <v>90000</v>
      </c>
    </row>
    <row r="13" spans="2:12" x14ac:dyDescent="0.25">
      <c r="B13" s="27" t="s">
        <v>15</v>
      </c>
      <c r="C13" s="28">
        <f>C5*C8/12</f>
        <v>0</v>
      </c>
      <c r="D13" s="28">
        <f>D5*D8/12</f>
        <v>0</v>
      </c>
      <c r="E13" s="28">
        <f>E5*E8/(C6-24)</f>
        <v>0</v>
      </c>
      <c r="J13" s="36">
        <f t="shared" si="1"/>
        <v>40000</v>
      </c>
      <c r="K13" s="36">
        <f t="shared" si="2"/>
        <v>100000</v>
      </c>
      <c r="L13" s="36">
        <f t="shared" si="0"/>
        <v>100000</v>
      </c>
    </row>
    <row r="14" spans="2:12" x14ac:dyDescent="0.25">
      <c r="B14" s="27" t="s">
        <v>17</v>
      </c>
      <c r="C14" s="28">
        <f>C12*$C$9</f>
        <v>0</v>
      </c>
      <c r="D14" s="28">
        <f>D12*$C$9</f>
        <v>0</v>
      </c>
      <c r="E14" s="28">
        <f>E12*$C$9</f>
        <v>0</v>
      </c>
      <c r="J14" s="36">
        <f t="shared" si="1"/>
        <v>45000</v>
      </c>
      <c r="K14" s="36">
        <f t="shared" si="2"/>
        <v>110000</v>
      </c>
      <c r="L14" s="36">
        <f t="shared" si="0"/>
        <v>110000</v>
      </c>
    </row>
    <row r="15" spans="2:12" x14ac:dyDescent="0.25">
      <c r="B15" s="27" t="s">
        <v>18</v>
      </c>
      <c r="C15" s="28">
        <f>IF($H$7="NÃO",0,C5*$C$10)</f>
        <v>0</v>
      </c>
      <c r="D15" s="28">
        <f>IF($H$7="NÃO",0,D5*$C$10)</f>
        <v>0</v>
      </c>
      <c r="E15" s="28">
        <f>IF($H$7="NÃO",0,E5*$C$10)</f>
        <v>0</v>
      </c>
      <c r="J15" s="36">
        <f t="shared" si="1"/>
        <v>50000</v>
      </c>
      <c r="K15" s="36">
        <f t="shared" si="2"/>
        <v>120000</v>
      </c>
      <c r="L15" s="36">
        <f t="shared" si="0"/>
        <v>120000</v>
      </c>
    </row>
    <row r="16" spans="2:12" x14ac:dyDescent="0.25">
      <c r="B16" s="32" t="s">
        <v>19</v>
      </c>
      <c r="C16" s="33">
        <f>SUM(C12:C15)</f>
        <v>0</v>
      </c>
      <c r="D16" s="33">
        <f t="shared" ref="D16:E16" si="3">SUM(D12:D15)</f>
        <v>0</v>
      </c>
      <c r="E16" s="33">
        <f t="shared" si="3"/>
        <v>0</v>
      </c>
      <c r="J16" s="36">
        <f t="shared" si="1"/>
        <v>55000</v>
      </c>
      <c r="K16" s="36">
        <f t="shared" si="2"/>
        <v>130000</v>
      </c>
      <c r="L16" s="36">
        <f t="shared" si="0"/>
        <v>130000</v>
      </c>
    </row>
    <row r="17" spans="2:12" x14ac:dyDescent="0.25">
      <c r="J17" s="36">
        <f t="shared" si="1"/>
        <v>60000</v>
      </c>
      <c r="K17" s="36">
        <f t="shared" si="2"/>
        <v>140000</v>
      </c>
      <c r="L17" s="36">
        <f t="shared" si="0"/>
        <v>140000</v>
      </c>
    </row>
    <row r="18" spans="2:12" x14ac:dyDescent="0.25">
      <c r="J18" s="36">
        <f t="shared" si="1"/>
        <v>65000</v>
      </c>
      <c r="K18" s="36">
        <f t="shared" si="2"/>
        <v>150000</v>
      </c>
      <c r="L18" s="36">
        <f t="shared" si="0"/>
        <v>150000</v>
      </c>
    </row>
    <row r="19" spans="2:12" x14ac:dyDescent="0.25">
      <c r="B19" s="23" t="s">
        <v>25</v>
      </c>
      <c r="J19" s="36">
        <f t="shared" si="1"/>
        <v>70000</v>
      </c>
      <c r="K19" s="36">
        <f t="shared" si="2"/>
        <v>160000</v>
      </c>
      <c r="L19" s="36">
        <f t="shared" si="0"/>
        <v>160000</v>
      </c>
    </row>
    <row r="20" spans="2:12" x14ac:dyDescent="0.25">
      <c r="J20" s="36">
        <f t="shared" si="1"/>
        <v>75000</v>
      </c>
      <c r="K20" s="36">
        <f t="shared" si="2"/>
        <v>170000</v>
      </c>
      <c r="L20" s="36">
        <f t="shared" si="0"/>
        <v>170000</v>
      </c>
    </row>
    <row r="21" spans="2:12" x14ac:dyDescent="0.25">
      <c r="B21" s="27" t="s">
        <v>12</v>
      </c>
      <c r="C21" s="28">
        <f>IF(K7="IMÓVEL",Calculadora!H14,0)</f>
        <v>25000</v>
      </c>
      <c r="D21" s="28">
        <f>C21</f>
        <v>25000</v>
      </c>
      <c r="E21" s="28">
        <f>D21</f>
        <v>25000</v>
      </c>
      <c r="J21" s="36">
        <f t="shared" si="1"/>
        <v>80000</v>
      </c>
      <c r="K21" s="36">
        <f t="shared" si="2"/>
        <v>180000</v>
      </c>
      <c r="L21" s="36">
        <f t="shared" si="0"/>
        <v>180000</v>
      </c>
    </row>
    <row r="22" spans="2:12" x14ac:dyDescent="0.25">
      <c r="B22" s="27" t="s">
        <v>13</v>
      </c>
      <c r="C22" s="28">
        <f>Calculadora!H16</f>
        <v>200</v>
      </c>
      <c r="D22" s="28">
        <f>C22</f>
        <v>200</v>
      </c>
      <c r="E22" s="28">
        <f>D22</f>
        <v>200</v>
      </c>
      <c r="J22" s="36">
        <f t="shared" si="1"/>
        <v>85000</v>
      </c>
      <c r="K22" s="36">
        <f t="shared" si="2"/>
        <v>190000</v>
      </c>
      <c r="L22" s="36">
        <f t="shared" si="0"/>
        <v>190000</v>
      </c>
    </row>
    <row r="23" spans="2:12" x14ac:dyDescent="0.25">
      <c r="B23" s="27" t="s">
        <v>15</v>
      </c>
      <c r="C23" s="29">
        <f>IF(C21&gt;=400000,0.18,0.2)</f>
        <v>0.2</v>
      </c>
      <c r="D23" s="28"/>
      <c r="E23" s="28"/>
      <c r="J23" s="36">
        <f t="shared" si="1"/>
        <v>90000</v>
      </c>
      <c r="K23" s="36">
        <f t="shared" si="2"/>
        <v>200000</v>
      </c>
      <c r="L23" s="36">
        <f t="shared" si="0"/>
        <v>200000</v>
      </c>
    </row>
    <row r="24" spans="2:12" x14ac:dyDescent="0.25">
      <c r="B24" s="27" t="s">
        <v>16</v>
      </c>
      <c r="C24" s="29">
        <v>0.05</v>
      </c>
      <c r="D24" s="29">
        <v>0.02</v>
      </c>
      <c r="E24" s="30">
        <f>C23-(C24+D24)</f>
        <v>0.13</v>
      </c>
      <c r="J24" s="36">
        <f t="shared" si="1"/>
        <v>95000</v>
      </c>
      <c r="K24" s="36">
        <f t="shared" si="2"/>
        <v>210000</v>
      </c>
      <c r="L24" s="36">
        <f t="shared" si="0"/>
        <v>210000</v>
      </c>
    </row>
    <row r="25" spans="2:12" x14ac:dyDescent="0.25">
      <c r="B25" s="27" t="s">
        <v>17</v>
      </c>
      <c r="C25" s="29">
        <v>0.05</v>
      </c>
      <c r="D25" s="28"/>
      <c r="E25" s="28"/>
      <c r="J25" s="36">
        <f t="shared" si="1"/>
        <v>100000</v>
      </c>
      <c r="K25" s="36">
        <f t="shared" si="2"/>
        <v>220000</v>
      </c>
      <c r="L25" s="36">
        <f t="shared" si="0"/>
        <v>220000</v>
      </c>
    </row>
    <row r="26" spans="2:12" x14ac:dyDescent="0.25">
      <c r="B26" s="27" t="s">
        <v>18</v>
      </c>
      <c r="C26" s="31">
        <v>3.8630000000000001E-4</v>
      </c>
      <c r="D26" s="28"/>
      <c r="E26" s="28"/>
      <c r="J26" s="36">
        <f t="shared" si="1"/>
        <v>105000</v>
      </c>
      <c r="K26" s="36">
        <f t="shared" si="2"/>
        <v>230000</v>
      </c>
      <c r="L26" s="36">
        <f t="shared" si="0"/>
        <v>230000</v>
      </c>
    </row>
    <row r="27" spans="2:12" x14ac:dyDescent="0.25">
      <c r="C27" s="22"/>
      <c r="D27" s="22"/>
      <c r="J27" s="36">
        <f t="shared" si="1"/>
        <v>110000</v>
      </c>
      <c r="K27" s="36">
        <f t="shared" si="2"/>
        <v>240000</v>
      </c>
      <c r="L27" s="36">
        <f t="shared" si="0"/>
        <v>240000</v>
      </c>
    </row>
    <row r="28" spans="2:12" x14ac:dyDescent="0.25">
      <c r="B28" s="27" t="s">
        <v>14</v>
      </c>
      <c r="C28" s="28">
        <f>C21/C22</f>
        <v>125</v>
      </c>
      <c r="D28" s="28">
        <f>D21/D22</f>
        <v>125</v>
      </c>
      <c r="E28" s="28">
        <f>E21/E22</f>
        <v>125</v>
      </c>
      <c r="J28" s="36">
        <f t="shared" si="1"/>
        <v>115000</v>
      </c>
      <c r="K28" s="36">
        <f t="shared" si="2"/>
        <v>250000</v>
      </c>
      <c r="L28" s="36">
        <f t="shared" si="0"/>
        <v>250000</v>
      </c>
    </row>
    <row r="29" spans="2:12" x14ac:dyDescent="0.25">
      <c r="B29" s="27" t="s">
        <v>15</v>
      </c>
      <c r="C29" s="28">
        <f>C21*C24/12</f>
        <v>104.16666666666667</v>
      </c>
      <c r="D29" s="28">
        <f>D21*D24/12</f>
        <v>41.666666666666664</v>
      </c>
      <c r="E29" s="28">
        <f>E21*E24/(C22-24)</f>
        <v>18.46590909090909</v>
      </c>
      <c r="J29" s="36">
        <f t="shared" si="1"/>
        <v>120000</v>
      </c>
      <c r="K29" s="36">
        <f t="shared" si="2"/>
        <v>260000</v>
      </c>
      <c r="L29" s="36">
        <f t="shared" si="0"/>
        <v>260000</v>
      </c>
    </row>
    <row r="30" spans="2:12" x14ac:dyDescent="0.25">
      <c r="B30" s="27" t="s">
        <v>17</v>
      </c>
      <c r="C30" s="28">
        <f>C28*$C$25</f>
        <v>6.25</v>
      </c>
      <c r="D30" s="28">
        <f>D28*$C$25</f>
        <v>6.25</v>
      </c>
      <c r="E30" s="28">
        <f>E28*$C$25</f>
        <v>6.25</v>
      </c>
      <c r="J30" s="36">
        <f t="shared" si="1"/>
        <v>125000</v>
      </c>
      <c r="K30" s="36">
        <f t="shared" si="2"/>
        <v>270000</v>
      </c>
      <c r="L30" s="36">
        <f t="shared" si="0"/>
        <v>270000</v>
      </c>
    </row>
    <row r="31" spans="2:12" x14ac:dyDescent="0.25">
      <c r="B31" s="27" t="s">
        <v>18</v>
      </c>
      <c r="C31" s="28">
        <f>IF($H$7="NÃO",0,C21*$C$26)</f>
        <v>0</v>
      </c>
      <c r="D31" s="28">
        <f>IF($H$7="NÃO",0,D21*$C$26)</f>
        <v>0</v>
      </c>
      <c r="E31" s="28">
        <f>IF($H$7="NÃO",0,E21*$C$26)</f>
        <v>0</v>
      </c>
      <c r="J31" s="36">
        <f t="shared" si="1"/>
        <v>130000</v>
      </c>
      <c r="K31" s="36">
        <f t="shared" si="2"/>
        <v>280000</v>
      </c>
      <c r="L31" s="36">
        <f t="shared" si="0"/>
        <v>280000</v>
      </c>
    </row>
    <row r="32" spans="2:12" x14ac:dyDescent="0.25">
      <c r="B32" s="32" t="s">
        <v>19</v>
      </c>
      <c r="C32" s="33">
        <f>SUM(C28:C31)</f>
        <v>235.41666666666669</v>
      </c>
      <c r="D32" s="33">
        <f t="shared" ref="D32:E32" si="4">SUM(D28:D31)</f>
        <v>172.91666666666666</v>
      </c>
      <c r="E32" s="33">
        <f t="shared" si="4"/>
        <v>149.71590909090909</v>
      </c>
      <c r="J32" s="36">
        <f t="shared" si="1"/>
        <v>135000</v>
      </c>
      <c r="K32" s="36">
        <f t="shared" si="2"/>
        <v>290000</v>
      </c>
      <c r="L32" s="36">
        <f t="shared" si="0"/>
        <v>290000</v>
      </c>
    </row>
    <row r="33" spans="10:12" x14ac:dyDescent="0.25">
      <c r="J33" s="36">
        <f t="shared" si="1"/>
        <v>140000</v>
      </c>
      <c r="K33" s="36">
        <f t="shared" si="2"/>
        <v>300000</v>
      </c>
      <c r="L33" s="36">
        <f t="shared" si="0"/>
        <v>300000</v>
      </c>
    </row>
    <row r="34" spans="10:12" x14ac:dyDescent="0.25">
      <c r="J34" s="36">
        <f>J33+5000</f>
        <v>145000</v>
      </c>
      <c r="K34" s="36">
        <f>K33+10000</f>
        <v>310000</v>
      </c>
      <c r="L34" s="36">
        <f t="shared" si="0"/>
        <v>310000</v>
      </c>
    </row>
    <row r="35" spans="10:12" x14ac:dyDescent="0.25">
      <c r="J35" s="36">
        <f>J34+5000</f>
        <v>150000</v>
      </c>
      <c r="K35" s="36">
        <f>K34+10000</f>
        <v>320000</v>
      </c>
      <c r="L35" s="36">
        <f t="shared" si="0"/>
        <v>320000</v>
      </c>
    </row>
    <row r="36" spans="10:12" x14ac:dyDescent="0.25">
      <c r="J36" s="36"/>
      <c r="K36" s="36">
        <f t="shared" ref="K36:K56" si="5">K35+10000</f>
        <v>330000</v>
      </c>
      <c r="L36" s="36">
        <f t="shared" si="0"/>
        <v>330000</v>
      </c>
    </row>
    <row r="37" spans="10:12" x14ac:dyDescent="0.25">
      <c r="J37" s="36"/>
      <c r="K37" s="36">
        <f t="shared" si="5"/>
        <v>340000</v>
      </c>
      <c r="L37" s="36">
        <f t="shared" si="0"/>
        <v>340000</v>
      </c>
    </row>
    <row r="38" spans="10:12" x14ac:dyDescent="0.25">
      <c r="J38" s="36"/>
      <c r="K38" s="36">
        <f t="shared" si="5"/>
        <v>350000</v>
      </c>
      <c r="L38" s="36">
        <f t="shared" si="0"/>
        <v>350000</v>
      </c>
    </row>
    <row r="39" spans="10:12" x14ac:dyDescent="0.25">
      <c r="J39" s="36"/>
      <c r="K39" s="36">
        <f t="shared" si="5"/>
        <v>360000</v>
      </c>
      <c r="L39" s="36">
        <f t="shared" si="0"/>
        <v>360000</v>
      </c>
    </row>
    <row r="40" spans="10:12" x14ac:dyDescent="0.25">
      <c r="J40" s="36"/>
      <c r="K40" s="36">
        <f t="shared" si="5"/>
        <v>370000</v>
      </c>
      <c r="L40" s="36">
        <f t="shared" si="0"/>
        <v>370000</v>
      </c>
    </row>
    <row r="41" spans="10:12" x14ac:dyDescent="0.25">
      <c r="J41" s="36"/>
      <c r="K41" s="36">
        <f t="shared" si="5"/>
        <v>380000</v>
      </c>
      <c r="L41" s="36">
        <f t="shared" si="0"/>
        <v>380000</v>
      </c>
    </row>
    <row r="42" spans="10:12" x14ac:dyDescent="0.25">
      <c r="J42" s="36"/>
      <c r="K42" s="36">
        <f t="shared" si="5"/>
        <v>390000</v>
      </c>
      <c r="L42" s="36">
        <f t="shared" si="0"/>
        <v>390000</v>
      </c>
    </row>
    <row r="43" spans="10:12" x14ac:dyDescent="0.25">
      <c r="J43" s="36"/>
      <c r="K43" s="36">
        <f t="shared" si="5"/>
        <v>400000</v>
      </c>
      <c r="L43" s="36">
        <f t="shared" si="0"/>
        <v>400000</v>
      </c>
    </row>
    <row r="44" spans="10:12" x14ac:dyDescent="0.25">
      <c r="J44" s="36"/>
      <c r="K44" s="36">
        <f t="shared" si="5"/>
        <v>410000</v>
      </c>
      <c r="L44" s="36">
        <f t="shared" si="0"/>
        <v>410000</v>
      </c>
    </row>
    <row r="45" spans="10:12" x14ac:dyDescent="0.25">
      <c r="J45" s="36"/>
      <c r="K45" s="36">
        <f t="shared" si="5"/>
        <v>420000</v>
      </c>
      <c r="L45" s="36">
        <f t="shared" si="0"/>
        <v>420000</v>
      </c>
    </row>
    <row r="46" spans="10:12" x14ac:dyDescent="0.25">
      <c r="J46" s="36"/>
      <c r="K46" s="36">
        <f t="shared" si="5"/>
        <v>430000</v>
      </c>
      <c r="L46" s="36">
        <f t="shared" si="0"/>
        <v>430000</v>
      </c>
    </row>
    <row r="47" spans="10:12" x14ac:dyDescent="0.25">
      <c r="J47" s="36"/>
      <c r="K47" s="36">
        <f t="shared" si="5"/>
        <v>440000</v>
      </c>
      <c r="L47" s="36">
        <f t="shared" si="0"/>
        <v>440000</v>
      </c>
    </row>
    <row r="48" spans="10:12" x14ac:dyDescent="0.25">
      <c r="J48" s="36"/>
      <c r="K48" s="36">
        <f t="shared" si="5"/>
        <v>450000</v>
      </c>
      <c r="L48" s="36">
        <f t="shared" si="0"/>
        <v>450000</v>
      </c>
    </row>
    <row r="49" spans="10:12" x14ac:dyDescent="0.25">
      <c r="J49" s="36"/>
      <c r="K49" s="36">
        <f t="shared" si="5"/>
        <v>460000</v>
      </c>
      <c r="L49" s="36">
        <f t="shared" si="0"/>
        <v>460000</v>
      </c>
    </row>
    <row r="50" spans="10:12" x14ac:dyDescent="0.25">
      <c r="J50" s="36"/>
      <c r="K50" s="36">
        <f t="shared" si="5"/>
        <v>470000</v>
      </c>
      <c r="L50" s="36">
        <f t="shared" si="0"/>
        <v>470000</v>
      </c>
    </row>
    <row r="51" spans="10:12" x14ac:dyDescent="0.25">
      <c r="J51" s="36"/>
      <c r="K51" s="36">
        <f t="shared" si="5"/>
        <v>480000</v>
      </c>
      <c r="L51" s="36">
        <f t="shared" si="0"/>
        <v>480000</v>
      </c>
    </row>
    <row r="52" spans="10:12" x14ac:dyDescent="0.25">
      <c r="J52" s="36"/>
      <c r="K52" s="36">
        <f t="shared" si="5"/>
        <v>490000</v>
      </c>
      <c r="L52" s="36">
        <f t="shared" si="0"/>
        <v>490000</v>
      </c>
    </row>
    <row r="53" spans="10:12" x14ac:dyDescent="0.25">
      <c r="J53" s="36"/>
      <c r="K53" s="36">
        <f t="shared" si="5"/>
        <v>500000</v>
      </c>
      <c r="L53" s="36">
        <f t="shared" si="0"/>
        <v>500000</v>
      </c>
    </row>
    <row r="54" spans="10:12" x14ac:dyDescent="0.25">
      <c r="J54" s="36"/>
      <c r="K54" s="36">
        <f t="shared" si="5"/>
        <v>510000</v>
      </c>
      <c r="L54" s="36">
        <f t="shared" si="0"/>
        <v>510000</v>
      </c>
    </row>
    <row r="55" spans="10:12" x14ac:dyDescent="0.25">
      <c r="J55" s="36"/>
      <c r="K55" s="36">
        <f t="shared" si="5"/>
        <v>520000</v>
      </c>
      <c r="L55" s="36">
        <f t="shared" si="0"/>
        <v>520000</v>
      </c>
    </row>
    <row r="56" spans="10:12" x14ac:dyDescent="0.25">
      <c r="J56" s="36"/>
      <c r="K56" s="36">
        <f t="shared" si="5"/>
        <v>530000</v>
      </c>
      <c r="L56" s="36">
        <f t="shared" si="0"/>
        <v>530000</v>
      </c>
    </row>
    <row r="57" spans="10:12" x14ac:dyDescent="0.25">
      <c r="J57" s="36"/>
      <c r="K57" s="36">
        <f>K56+10000</f>
        <v>540000</v>
      </c>
      <c r="L57" s="36">
        <f t="shared" si="0"/>
        <v>540000</v>
      </c>
    </row>
    <row r="58" spans="10:12" x14ac:dyDescent="0.25">
      <c r="J58" s="36"/>
      <c r="K58" s="36">
        <f>K57+10000</f>
        <v>550000</v>
      </c>
      <c r="L58" s="36">
        <f t="shared" si="0"/>
        <v>550000</v>
      </c>
    </row>
    <row r="59" spans="10:12" x14ac:dyDescent="0.25">
      <c r="J59" s="36"/>
      <c r="K59" s="36">
        <f t="shared" ref="K59:K70" si="6">K58+10000</f>
        <v>560000</v>
      </c>
      <c r="L59" s="36">
        <f t="shared" si="0"/>
        <v>560000</v>
      </c>
    </row>
    <row r="60" spans="10:12" x14ac:dyDescent="0.25">
      <c r="J60" s="36"/>
      <c r="K60" s="36">
        <f t="shared" si="6"/>
        <v>570000</v>
      </c>
      <c r="L60" s="36">
        <f t="shared" si="0"/>
        <v>570000</v>
      </c>
    </row>
    <row r="61" spans="10:12" x14ac:dyDescent="0.25">
      <c r="J61" s="36"/>
      <c r="K61" s="36">
        <f t="shared" si="6"/>
        <v>580000</v>
      </c>
      <c r="L61" s="36">
        <f t="shared" si="0"/>
        <v>580000</v>
      </c>
    </row>
    <row r="62" spans="10:12" x14ac:dyDescent="0.25">
      <c r="J62" s="36"/>
      <c r="K62" s="36">
        <f t="shared" si="6"/>
        <v>590000</v>
      </c>
      <c r="L62" s="36">
        <f t="shared" si="0"/>
        <v>590000</v>
      </c>
    </row>
    <row r="63" spans="10:12" x14ac:dyDescent="0.25">
      <c r="J63" s="36"/>
      <c r="K63" s="36">
        <f t="shared" si="6"/>
        <v>600000</v>
      </c>
      <c r="L63" s="36">
        <f t="shared" si="0"/>
        <v>600000</v>
      </c>
    </row>
    <row r="64" spans="10:12" x14ac:dyDescent="0.25">
      <c r="J64" s="36"/>
      <c r="K64" s="36">
        <f t="shared" si="6"/>
        <v>610000</v>
      </c>
      <c r="L64" s="36">
        <f t="shared" si="0"/>
        <v>610000</v>
      </c>
    </row>
    <row r="65" spans="10:12" x14ac:dyDescent="0.25">
      <c r="J65" s="36"/>
      <c r="K65" s="36">
        <f t="shared" si="6"/>
        <v>620000</v>
      </c>
      <c r="L65" s="36">
        <f t="shared" si="0"/>
        <v>620000</v>
      </c>
    </row>
    <row r="66" spans="10:12" x14ac:dyDescent="0.25">
      <c r="J66" s="36"/>
      <c r="K66" s="36">
        <f t="shared" si="6"/>
        <v>630000</v>
      </c>
      <c r="L66" s="36">
        <f t="shared" si="0"/>
        <v>630000</v>
      </c>
    </row>
    <row r="67" spans="10:12" x14ac:dyDescent="0.25">
      <c r="J67" s="36"/>
      <c r="K67" s="36">
        <f t="shared" si="6"/>
        <v>640000</v>
      </c>
      <c r="L67" s="36">
        <f t="shared" si="0"/>
        <v>640000</v>
      </c>
    </row>
    <row r="68" spans="10:12" x14ac:dyDescent="0.25">
      <c r="J68" s="36"/>
      <c r="K68" s="36">
        <f t="shared" si="6"/>
        <v>650000</v>
      </c>
      <c r="L68" s="36">
        <f t="shared" si="0"/>
        <v>650000</v>
      </c>
    </row>
    <row r="69" spans="10:12" x14ac:dyDescent="0.25">
      <c r="J69" s="36"/>
      <c r="K69" s="36">
        <f t="shared" si="6"/>
        <v>660000</v>
      </c>
      <c r="L69" s="36">
        <f t="shared" si="0"/>
        <v>660000</v>
      </c>
    </row>
    <row r="70" spans="10:12" x14ac:dyDescent="0.25">
      <c r="J70" s="36"/>
      <c r="K70" s="36">
        <f t="shared" si="6"/>
        <v>670000</v>
      </c>
      <c r="L70" s="36">
        <f t="shared" si="0"/>
        <v>670000</v>
      </c>
    </row>
    <row r="71" spans="10:12" x14ac:dyDescent="0.25">
      <c r="J71" s="36"/>
      <c r="K71" s="36">
        <f>K70+10000</f>
        <v>680000</v>
      </c>
      <c r="L71" s="36">
        <f t="shared" si="0"/>
        <v>680000</v>
      </c>
    </row>
    <row r="72" spans="10:12" x14ac:dyDescent="0.25">
      <c r="J72" s="36"/>
      <c r="K72" s="36">
        <f>K71+10000</f>
        <v>690000</v>
      </c>
      <c r="L72" s="36">
        <f t="shared" si="0"/>
        <v>690000</v>
      </c>
    </row>
    <row r="73" spans="10:12" x14ac:dyDescent="0.25">
      <c r="J73" s="36"/>
      <c r="K73" s="36">
        <f t="shared" ref="K73" si="7">K72+10000</f>
        <v>700000</v>
      </c>
      <c r="L73" s="36">
        <f t="shared" si="0"/>
        <v>700000</v>
      </c>
    </row>
  </sheetData>
  <printOptions horizontalCentered="1"/>
  <pageMargins left="0.39370078740157483" right="0.39370078740157483" top="0.39370078740157483" bottom="0.39370078740157483" header="0" footer="0"/>
  <pageSetup paperSize="9" scale="76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Calculadora</vt:lpstr>
      <vt:lpstr>Cálculos</vt:lpstr>
      <vt:lpstr>Calculadora!Area_de_impressao</vt:lpstr>
      <vt:lpstr>Cálculos!Area_de_impressao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Martins</dc:creator>
  <cp:lastModifiedBy>André Carrazzoni</cp:lastModifiedBy>
  <cp:lastPrinted>2017-11-29T11:19:37Z</cp:lastPrinted>
  <dcterms:created xsi:type="dcterms:W3CDTF">2017-11-27T19:17:16Z</dcterms:created>
  <dcterms:modified xsi:type="dcterms:W3CDTF">2017-11-29T14:15:28Z</dcterms:modified>
</cp:coreProperties>
</file>